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875" firstSheet="1" activeTab="1"/>
  </bookViews>
  <sheets>
    <sheet name="Hoja1" sheetId="4" state="hidden" r:id="rId1"/>
    <sheet name="F1" sheetId="3" r:id="rId2"/>
  </sheets>
  <externalReferences>
    <externalReference r:id="rId3"/>
  </externalReferences>
  <definedNames>
    <definedName name="_xlnm.Print_Titles" localSheetId="1">'F1'!$1:$2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6" i="3" l="1"/>
  <c r="F65" i="3" s="1"/>
  <c r="F61" i="3"/>
  <c r="F60" i="3" s="1"/>
  <c r="B53" i="3"/>
  <c r="B52" i="3"/>
  <c r="B51" i="3"/>
  <c r="B50" i="3"/>
  <c r="B49" i="3"/>
  <c r="E67" i="3"/>
  <c r="E61" i="3"/>
  <c r="E47" i="3"/>
  <c r="E42" i="3"/>
  <c r="E33" i="3"/>
  <c r="E13" i="3"/>
  <c r="E9" i="3"/>
  <c r="E8" i="3"/>
  <c r="E7" i="3"/>
  <c r="F72" i="3"/>
  <c r="F67" i="3"/>
  <c r="F47" i="3"/>
  <c r="F54" i="3" s="1"/>
  <c r="F42" i="3"/>
  <c r="F39" i="3" s="1"/>
  <c r="F35" i="3"/>
  <c r="F33" i="3"/>
  <c r="F28" i="3" s="1"/>
  <c r="F24" i="3"/>
  <c r="F20" i="3"/>
  <c r="F16" i="3"/>
  <c r="F13" i="3"/>
  <c r="F9" i="3"/>
  <c r="F8" i="3"/>
  <c r="F7" i="3"/>
  <c r="C53" i="3"/>
  <c r="C52" i="3"/>
  <c r="C51" i="3"/>
  <c r="C50" i="3"/>
  <c r="C49" i="3"/>
  <c r="C34" i="3"/>
  <c r="C23" i="3"/>
  <c r="C18" i="3"/>
  <c r="C17" i="3"/>
  <c r="C16" i="3"/>
  <c r="C12" i="3"/>
  <c r="B34" i="3"/>
  <c r="B23" i="3"/>
  <c r="B18" i="3"/>
  <c r="B17" i="3"/>
  <c r="B16" i="3"/>
  <c r="B12" i="3"/>
  <c r="C10" i="3"/>
  <c r="B10" i="3"/>
  <c r="B8" i="3"/>
  <c r="C8" i="3"/>
  <c r="C7" i="3"/>
  <c r="B7" i="3"/>
  <c r="F6" i="3" l="1"/>
  <c r="F44" i="3" s="1"/>
  <c r="F56" i="3" s="1"/>
  <c r="F76" i="3"/>
  <c r="E66" i="3"/>
  <c r="C38" i="3"/>
  <c r="B38" i="3"/>
  <c r="C35" i="3"/>
  <c r="B35" i="3"/>
  <c r="F78" i="3" l="1"/>
  <c r="E72" i="3"/>
  <c r="E65" i="3"/>
  <c r="E60" i="3"/>
  <c r="C57" i="3"/>
  <c r="B57" i="3"/>
  <c r="E54" i="3"/>
  <c r="E39" i="3"/>
  <c r="E35" i="3"/>
  <c r="E28" i="3"/>
  <c r="C28" i="3"/>
  <c r="B28" i="3"/>
  <c r="E24" i="3"/>
  <c r="C22" i="3"/>
  <c r="B22" i="3"/>
  <c r="E20" i="3"/>
  <c r="E16" i="3"/>
  <c r="C14" i="3"/>
  <c r="B14" i="3"/>
  <c r="E6" i="3"/>
  <c r="C6" i="3"/>
  <c r="B6" i="3"/>
  <c r="B44" i="3" l="1"/>
  <c r="B59" i="3" s="1"/>
  <c r="E76" i="3"/>
  <c r="E44" i="3"/>
  <c r="E56" i="3" s="1"/>
  <c r="C44" i="3"/>
  <c r="C59" i="3" s="1"/>
  <c r="E78" i="3" l="1"/>
</calcChain>
</file>

<file path=xl/sharedStrings.xml><?xml version="1.0" encoding="utf-8"?>
<sst xmlns="http://schemas.openxmlformats.org/spreadsheetml/2006/main" count="132" uniqueCount="129">
  <si>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</si>
  <si>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</si>
  <si>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</si>
  <si>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</si>
  <si>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</si>
  <si>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</si>
  <si>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</si>
  <si>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</si>
  <si>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</si>
  <si>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</si>
  <si>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</si>
  <si>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</si>
  <si>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</si>
  <si>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</si>
  <si>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</si>
  <si>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</si>
  <si>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</si>
  <si>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</si>
  <si>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</si>
  <si>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</si>
  <si>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</si>
  <si>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</si>
  <si>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</si>
  <si>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</si>
  <si>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</si>
  <si>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</si>
  <si>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</si>
  <si>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</si>
  <si>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</si>
  <si>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</si>
  <si>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</si>
  <si>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</si>
  <si>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</si>
  <si>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</si>
  <si>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</si>
  <si>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</si>
  <si>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</si>
  <si>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</si>
  <si>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</si>
  <si>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</si>
  <si>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</si>
  <si>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</si>
  <si>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</si>
  <si>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</si>
  <si>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</si>
  <si>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</si>
  <si>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</si>
  <si>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</si>
  <si>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</si>
  <si>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</si>
  <si>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</si>
  <si>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</si>
  <si>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</si>
  <si>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</si>
  <si>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</si>
  <si>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</si>
  <si>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</si>
  <si>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</si>
  <si>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</si>
  <si>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</si>
  <si>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</si>
  <si>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</si>
  <si>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</si>
  <si>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</si>
  <si>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</si>
  <si>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</si>
  <si>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</si>
  <si>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</si>
  <si>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</si>
  <si>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</si>
  <si>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</si>
  <si>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</si>
  <si>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</si>
  <si>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</si>
  <si>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</si>
  <si>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</si>
  <si>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</si>
  <si>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</si>
  <si>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</si>
  <si>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</si>
  <si>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</si>
  <si>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</si>
  <si>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</si>
  <si>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</si>
  <si>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</si>
  <si>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</si>
  <si>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</si>
  <si>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</si>
  <si>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</si>
  <si>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</si>
  <si>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</si>
  <si>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</si>
  <si>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</si>
  <si>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</si>
  <si>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</si>
  <si>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</si>
  <si>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</si>
  <si>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</si>
  <si>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</si>
  <si>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</si>
  <si>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</si>
  <si>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</si>
  <si>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</si>
  <si>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</si>
  <si>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</si>
  <si>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</si>
  <si>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</si>
  <si>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</si>
  <si>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</si>
  <si>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</si>
  <si>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</si>
  <si>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</si>
  <si>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 = a + 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</si>
  <si>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</si>
  <si>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</si>
  <si>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</si>
  <si>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</si>
  <si>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@se6#16</t>
  </si>
  <si>
    <t>Concepto</t>
  </si>
  <si>
    <t>PRESIDENTE DE CONSEJO DIRECTIVO</t>
  </si>
  <si>
    <t>ING. LAVARO MONROY CORONA</t>
  </si>
  <si>
    <t>PROFR. JAVIER QUINTANA AMOLITOS</t>
  </si>
  <si>
    <t>JEFE DE DEPTO. CONTABILIDAD</t>
  </si>
  <si>
    <t>C.P. MARIA DE LA LUZ CARACHEO ACOSTA</t>
  </si>
  <si>
    <t>___________________________________</t>
  </si>
  <si>
    <t>TESORERO DE CONSEJO DIRECTIVO</t>
  </si>
  <si>
    <t>_________________________</t>
  </si>
  <si>
    <t>31 de diciembre de 2016</t>
  </si>
  <si>
    <t>JUNTA MUNICIPAL DE AGUA POTABLE Y ALCANTARILLADO DE CORTAZAR, GTO.
Estado de Situación Financiera Detallado - LDF
Al 30 de Junio de 2017 y al 31 de diciembre de 2016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</si>
</sst>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11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6" fillId="0" borderId="0"/>
    <xf numFmtId="43" fontId="9" fillId="0" borderId="0" applyFont="0" applyFill="0" applyBorder="0" applyAlignment="0" applyProtection="0"/>
  </cellStyleXfs>
  <cellXfs count="29">
    <xf numFmtId="0" fontId="0" fillId="0" borderId="0" xfId="0"/>
    <xf numFmtId="0" fontId="1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4" fontId="2" fillId="0" borderId="6" xfId="0" applyNumberFormat="1" applyFont="1" applyBorder="1" applyAlignment="1">
      <alignment vertical="center"/>
    </xf>
    <xf numFmtId="0" fontId="2" fillId="0" borderId="0" xfId="0" applyFont="1" applyBorder="1" applyAlignment="1">
      <alignment horizontal="justify" vertical="center" wrapText="1"/>
    </xf>
    <xf numFmtId="0" fontId="3" fillId="0" borderId="5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0" fontId="3" fillId="0" borderId="0" xfId="0" applyFont="1" applyBorder="1" applyAlignment="1">
      <alignment horizontal="justify"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5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4" fontId="2" fillId="0" borderId="9" xfId="0" applyNumberFormat="1" applyFont="1" applyBorder="1" applyAlignment="1">
      <alignment vertical="center"/>
    </xf>
    <xf numFmtId="0" fontId="2" fillId="0" borderId="10" xfId="0" applyFont="1" applyBorder="1" applyAlignment="1">
      <alignment horizontal="justify" vertical="center" wrapText="1"/>
    </xf>
    <xf numFmtId="0" fontId="2" fillId="0" borderId="0" xfId="0" applyFont="1"/>
    <xf numFmtId="0" fontId="2" fillId="0" borderId="0" xfId="1" applyProtection="1">
      <protection locked="0"/>
    </xf>
    <xf numFmtId="0" fontId="2" fillId="0" borderId="0" xfId="1"/>
    <xf numFmtId="0" fontId="5" fillId="0" borderId="0" xfId="1" applyFont="1"/>
    <xf numFmtId="4" fontId="7" fillId="0" borderId="0" xfId="2" applyNumberFormat="1" applyFont="1" applyFill="1" applyBorder="1" applyAlignment="1" applyProtection="1">
      <alignment vertical="top" wrapText="1"/>
      <protection locked="0"/>
    </xf>
    <xf numFmtId="4" fontId="8" fillId="0" borderId="0" xfId="2" applyNumberFormat="1" applyFont="1" applyFill="1" applyBorder="1" applyAlignment="1" applyProtection="1">
      <alignment vertical="top" wrapText="1"/>
      <protection locked="0"/>
    </xf>
    <xf numFmtId="164" fontId="7" fillId="0" borderId="0" xfId="3" applyNumberFormat="1" applyFont="1" applyBorder="1" applyAlignment="1" applyProtection="1">
      <alignment vertical="top" wrapText="1"/>
      <protection locked="0"/>
    </xf>
    <xf numFmtId="0" fontId="1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1-1-1-1,F,#4]" advise="1">
        <values>
          <value>
            <val>17000</val>
          </value>
        </values>
      </ddeItem>
      <ddeItem name="@CTA[1-1-1-1,F,#4]{1216}" advise="1">
        <values>
          <value>
            <val>17000</val>
          </value>
        </values>
      </ddeItem>
      <ddeItem name="@CTA[1-1-1-2,F,#4]" advise="1">
        <values>
          <value>
            <val>22070265.269999985</val>
          </value>
        </values>
      </ddeItem>
      <ddeItem name="@CTA[1-1-1-2,F,#4]{1216}" advise="1">
        <values>
          <value>
            <val>26509949.409999989</val>
          </value>
        </values>
      </ddeItem>
      <ddeItem name="@CTA[1-1-1-4,F,#4]" advise="1">
        <values>
          <value>
            <val>1160120.74</val>
          </value>
        </values>
      </ddeItem>
      <ddeItem name="@CTA[1-1-1-4,F,#4]{1216}" advise="1">
        <values>
          <value>
            <val>1129865.6400000001</val>
          </value>
        </values>
      </ddeItem>
      <ddeItem name="@CTA[1-1-1-6,F,#4]" advise="1">
        <values>
          <value>
            <val>206080.6</val>
          </value>
        </values>
      </ddeItem>
      <ddeItem name="@CTA[1-1-1-6,F,#4]{1216}" advise="1">
        <values>
          <value>
            <val>206080.6</val>
          </value>
        </values>
      </ddeItem>
      <ddeItem name="@CTA[1-1-2-2,F,#4]" advise="1">
        <values>
          <value>
            <val>4785909.8500000071</val>
          </value>
        </values>
      </ddeItem>
      <ddeItem name="@CTA[1-1-2-2,F,#4]{1216}" advise="1">
        <values>
          <value>
            <val>4108691.2100000065</val>
          </value>
        </values>
      </ddeItem>
      <ddeItem name="@CTA[1-1-2-3,F,#4]" advise="1">
        <values>
          <value>
            <val>247913.63</val>
          </value>
        </values>
      </ddeItem>
      <ddeItem name="@CTA[1-1-2-3,F,#4]{1216}" advise="1">
        <values>
          <value>
            <val>4373.5100000000239</val>
          </value>
        </values>
      </ddeItem>
      <ddeItem name="@CTA[1-1-2-4,F,#4]" advise="1">
        <values>
          <value>
            <val>-0.67999999970197678</val>
          </value>
        </values>
      </ddeItem>
      <ddeItem name="@CTA[1-1-2-4,F,#4]{1216}" advise="1">
        <values>
          <value>
            <val>-0.67999999970197678</val>
          </value>
        </values>
      </ddeItem>
      <ddeItem name="@CTA[1-1-3-1,F,#4]" advise="1">
        <values>
          <value>
            <val>521959.40999999986</val>
          </value>
        </values>
      </ddeItem>
      <ddeItem name="@CTA[1-1-3-1,F,#4]{1216}" advise="1">
        <values>
          <value>
            <val>31610.000000000007</val>
          </value>
        </values>
      </ddeItem>
      <ddeItem name="@CTA[1-1-5-0,F,#4]" advise="1">
        <values>
          <value>
            <val>1075445.0200000016</val>
          </value>
        </values>
      </ddeItem>
      <ddeItem name="@CTA[1-1-5-0,F,#4]{1216}" advise="1">
        <values>
          <value>
            <val>1167790.5200000021</val>
          </value>
        </values>
      </ddeItem>
      <ddeItem name="@CTA[1-2-3-0,F,#4]" advise="1">
        <values>
          <value>
            <val>120834616.23</val>
          </value>
        </values>
      </ddeItem>
      <ddeItem name="@CTA[1-2-3-0,F,#4]{1216}" advise="1">
        <values>
          <value>
            <val>104721897.70999998</val>
          </value>
        </values>
      </ddeItem>
      <ddeItem name="@CTA[1-2-4-0,F,#4]" advise="1">
        <values>
          <value>
            <val>14726294.850000003</val>
          </value>
        </values>
      </ddeItem>
      <ddeItem name="@CTA[1-2-4-0,F,#4]{1216}" advise="1">
        <values>
          <value>
            <val>9002788.200000003</val>
          </value>
        </values>
      </ddeItem>
      <ddeItem name="@CTA[1-2-5-0,F,#4]" advise="1">
        <values>
          <value>
            <val>5400429.7700000005</val>
          </value>
        </values>
      </ddeItem>
      <ddeItem name="@CTA[1-2-5-0,F,#4]{1216}" advise="1">
        <values>
          <value>
            <val>5393728.04</val>
          </value>
        </values>
      </ddeItem>
      <ddeItem name="@CTA[1-2-6-0,F,#4]" advise="1">
        <values>
          <value>
            <val>42082541.360000007</val>
          </value>
        </values>
      </ddeItem>
      <ddeItem name="@CTA[1-2-6-0,F,#4]{1216}" advise="1">
        <values>
          <value>
            <val>40496364.450000003</val>
          </value>
        </values>
      </ddeItem>
      <ddeItem name="@CTA[1-2-7-0,F,#4]" advise="1">
        <values>
          <value>
            <val>152721.62999999948</val>
          </value>
        </values>
      </ddeItem>
      <ddeItem name="@CTA[1-2-7-0,F,#4]{1216}" advise="1">
        <values>
          <value>
            <val>165718.34999999951</val>
          </value>
        </values>
      </ddeItem>
      <ddeItem name="@CTA[2-1-1-1,F,#4]" advise="1">
        <values>
          <value>
            <val>187295.25000000087</val>
          </value>
        </values>
      </ddeItem>
      <ddeItem name="@CTA[2-1-1-1,F,#4]{1216}" advise="1">
        <values>
          <value>
            <val>101.99000000185333</val>
          </value>
        </values>
      </ddeItem>
      <ddeItem name="@CTA[2-1-1-2,F,#4]" advise="1">
        <values>
          <value>
            <val>914918.65999999968</val>
          </value>
        </values>
      </ddeItem>
      <ddeItem name="@CTA[2-1-1-2,F,#4]{1216}" advise="1">
        <values>
          <value>
            <val>386072.47000000346</val>
          </value>
        </values>
      </ddeItem>
      <ddeItem name="@CTA[2-1-1-3,F,#4]" advise="1">
        <values>
          <value>
            <val>3774794.9999999991</val>
          </value>
        </values>
      </ddeItem>
      <ddeItem name="@CTA[2-1-1-3,F,#4]{1216}" advise="1">
        <values>
          <value>
            <val>601276.77999999817</val>
          </value>
        </values>
      </ddeItem>
      <ddeItem name="@CTA[2-1-1-7,F,#4]" advise="1">
        <values>
          <value>
            <val>212868.81999999797</val>
          </value>
        </values>
      </ddeItem>
      <ddeItem name="@CTA[2-1-1-7,F,#4]{1216}" advise="1">
        <values>
          <value>
            <val>189015.9399999989</val>
          </value>
        </values>
      </ddeItem>
      <ddeItem name="@CTA[2-1-6-0,F,#4]" advise="1">
        <values>
          <value>
            <val>206080.6</val>
          </value>
        </values>
      </ddeItem>
      <ddeItem name="@CTA[2-1-6-0,F,#4]{1216}" advise="1">
        <values>
          <value>
            <val>206080.6</val>
          </value>
        </values>
      </ddeItem>
      <ddeItem name="@CTA[2-1-9-0,F,#4]" advise="1">
        <values>
          <value>
            <val>-0.67999999970197678</val>
          </value>
        </values>
      </ddeItem>
      <ddeItem name="@CTA[2-1-9-0,F,#4]{1216}" advise="1">
        <values>
          <value>
            <val>-0.67999999970197678</val>
          </value>
        </values>
      </ddeItem>
      <ddeItem name="@CTA[2-2-1-0,F,#4]" advise="1">
        <values>
          <value>
            <val>1.0000000009313226E-2</val>
          </value>
        </values>
      </ddeItem>
      <ddeItem name="@CTA[2-2-1-0,F,#4]{1216}" advise="1">
        <values>
          <value>
            <val>1.0000000009313226E-2</val>
          </value>
        </values>
      </ddeItem>
      <ddeItem name="@CTA[3-1-1-0,F,#4]" advise="1">
        <values>
          <value>
            <val>50639873.110000007</val>
          </value>
        </values>
      </ddeItem>
      <ddeItem name="@CTA[3-1-1-0,F,#4]{1216}" advise="1">
        <values>
          <value>
            <val>48210555.74000001</val>
          </value>
        </values>
      </ddeItem>
      <ddeItem name="@CTA[3-2-2-0,F,#4]" advise="1">
        <values>
          <value>
            <val>62370025.210000008</val>
          </value>
        </values>
      </ddeItem>
      <ddeItem name="@CTA[3-2-2-0,F,#4]{1216}" advise="1">
        <values>
          <value>
            <val>51731930.220000006</val>
          </value>
        </values>
      </ddeItem>
      <ddeItem name="@CTA[4,F,#1]" advise="1">
        <values>
          <value>
            <val>30686937.099999994</val>
          </value>
        </values>
      </ddeItem>
      <ddeItem name="@CTA[4,F,#1]{1216}" advise="1">
        <values>
          <value>
            <val>49092157.399999991</val>
          </value>
        </values>
      </ddeItem>
      <ddeItem name="@CTA[5,F,#1]" advise="1">
        <values>
          <value>
            <val>19876578.119999956</val>
          </value>
        </values>
      </ddeItem>
      <ddeItem name="@CTA[5,F,#1]{1216}" advise="1">
        <values>
          <value>
            <val>38454062.409999982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20"/>
  </cols>
  <sheetData>
    <row r="1" spans="1:2" x14ac:dyDescent="0.2">
      <c r="A1" s="19"/>
      <c r="B1" s="19"/>
    </row>
    <row r="2020" spans="1:1" x14ac:dyDescent="0.2">
      <c r="A2020" s="21" t="s">
        <v>117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3"/>
  <sheetViews>
    <sheetView tabSelected="1" view="pageBreakPreview" zoomScale="140" zoomScaleNormal="100" zoomScaleSheetLayoutView="140" workbookViewId="0">
      <selection activeCell="A2" sqref="A2"/>
    </sheetView>
  </sheetViews>
  <sheetFormatPr baseColWidth="10" defaultRowHeight="11.25" x14ac:dyDescent="0.2"/>
  <cols>
    <col min="1" max="1" width="65.83203125" style="18" customWidth="1"/>
    <col min="2" max="3" width="13.83203125" style="18" customWidth="1"/>
    <col min="4" max="4" width="65.83203125" style="18" customWidth="1"/>
    <col min="5" max="6" width="13.83203125" style="18" customWidth="1"/>
    <col min="7" max="16384" width="12" style="18"/>
  </cols>
  <sheetData>
    <row r="1" spans="1:6" ht="45.95" customHeight="1" x14ac:dyDescent="0.2">
      <c r="A1" s="26" t="s">
        <v>128</v>
      </c>
      <c r="B1" s="27"/>
      <c r="C1" s="27"/>
      <c r="D1" s="27"/>
      <c r="E1" s="27"/>
      <c r="F1" s="28"/>
    </row>
    <row r="2" spans="1:6" ht="33.75" x14ac:dyDescent="0.2">
      <c r="A2" s="1" t="s">
        <v>118</v>
      </c>
      <c r="B2" s="2">
        <v>2017</v>
      </c>
      <c r="C2" s="2" t="s">
        <v>127</v>
      </c>
      <c r="D2" s="1" t="s">
        <v>118</v>
      </c>
      <c r="E2" s="2">
        <v>2017</v>
      </c>
      <c r="F2" s="2" t="s">
        <v>127</v>
      </c>
    </row>
    <row r="3" spans="1:6" x14ac:dyDescent="0.2">
      <c r="A3" s="3"/>
      <c r="B3" s="4"/>
      <c r="C3" s="4"/>
      <c r="D3" s="5"/>
      <c r="E3" s="4"/>
      <c r="F3" s="4"/>
    </row>
    <row r="4" spans="1:6" x14ac:dyDescent="0.2">
      <c r="A4" s="6" t="s">
        <v>0</v>
      </c>
      <c r="B4" s="7"/>
      <c r="C4" s="7"/>
      <c r="D4" s="8" t="s">
        <v>1</v>
      </c>
      <c r="E4" s="7"/>
      <c r="F4" s="7"/>
    </row>
    <row r="5" spans="1:6" x14ac:dyDescent="0.2">
      <c r="A5" s="6" t="s">
        <v>2</v>
      </c>
      <c r="B5" s="9"/>
      <c r="C5" s="9"/>
      <c r="D5" s="8" t="s">
        <v>3</v>
      </c>
      <c r="E5" s="9"/>
      <c r="F5" s="9"/>
    </row>
    <row r="6" spans="1:6" x14ac:dyDescent="0.2">
      <c r="A6" s="3" t="s">
        <v>4</v>
      </c>
      <c r="B6" s="7">
        <f>SUM(B7:B13)</f>
        <v>23453466.609999985</v>
      </c>
      <c r="C6" s="7">
        <f>SUM(C7:C13)</f>
        <v>27862895.649999991</v>
      </c>
      <c r="D6" s="5" t="s">
        <v>5</v>
      </c>
      <c r="E6" s="7">
        <f>SUM(E7:E15)</f>
        <v>5089877.7299999986</v>
      </c>
      <c r="F6" s="7">
        <f>SUM(F7:F15)</f>
        <v>1176467.1800000025</v>
      </c>
    </row>
    <row r="7" spans="1:6" x14ac:dyDescent="0.2">
      <c r="A7" s="10" t="s">
        <v>6</v>
      </c>
      <c r="B7" s="22">
        <f>[1]!'@CTA[1-1-1-1,F,#4]'</f>
        <v>17000</v>
      </c>
      <c r="C7" s="22">
        <f>[1]!'@CTA[1-1-1-1,F,#4]{1216}'</f>
        <v>17000</v>
      </c>
      <c r="D7" s="11" t="s">
        <v>7</v>
      </c>
      <c r="E7" s="22">
        <f>[1]!'@CTA[2-1-1-1,F,#4]'</f>
        <v>187295.25000000087</v>
      </c>
      <c r="F7" s="22">
        <f>[1]!'@CTA[2-1-1-1,F,#4]{1216}'</f>
        <v>101.99000000185333</v>
      </c>
    </row>
    <row r="8" spans="1:6" x14ac:dyDescent="0.2">
      <c r="A8" s="10" t="s">
        <v>8</v>
      </c>
      <c r="B8" s="22">
        <f>[1]!'@CTA[1-1-1-2,F,#4]'</f>
        <v>22070265.269999985</v>
      </c>
      <c r="C8" s="22">
        <f>[1]!'@CTA[1-1-1-2,F,#4]{1216}'</f>
        <v>26509949.409999989</v>
      </c>
      <c r="D8" s="11" t="s">
        <v>9</v>
      </c>
      <c r="E8" s="22">
        <f>[1]!'@CTA[2-1-1-2,F,#4]'</f>
        <v>914918.65999999968</v>
      </c>
      <c r="F8" s="22">
        <f>[1]!'@CTA[2-1-1-2,F,#4]{1216}'</f>
        <v>386072.47000000346</v>
      </c>
    </row>
    <row r="9" spans="1:6" x14ac:dyDescent="0.2">
      <c r="A9" s="10" t="s">
        <v>10</v>
      </c>
      <c r="B9" s="9">
        <v>0</v>
      </c>
      <c r="C9" s="9">
        <v>0</v>
      </c>
      <c r="D9" s="11" t="s">
        <v>11</v>
      </c>
      <c r="E9" s="22">
        <f>[1]!'@CTA[2-1-1-3,F,#4]'</f>
        <v>3774794.9999999991</v>
      </c>
      <c r="F9" s="22">
        <f>[1]!'@CTA[2-1-1-3,F,#4]{1216}'</f>
        <v>601276.77999999817</v>
      </c>
    </row>
    <row r="10" spans="1:6" x14ac:dyDescent="0.2">
      <c r="A10" s="10" t="s">
        <v>12</v>
      </c>
      <c r="B10" s="22">
        <f>[1]!'@CTA[1-1-1-4,F,#4]'</f>
        <v>1160120.74</v>
      </c>
      <c r="C10" s="22">
        <f>[1]!'@CTA[1-1-1-4,F,#4]{1216}'</f>
        <v>1129865.6400000001</v>
      </c>
      <c r="D10" s="11" t="s">
        <v>13</v>
      </c>
      <c r="E10" s="9">
        <v>0</v>
      </c>
      <c r="F10" s="9">
        <v>0</v>
      </c>
    </row>
    <row r="11" spans="1:6" x14ac:dyDescent="0.2">
      <c r="A11" s="10" t="s">
        <v>14</v>
      </c>
      <c r="B11" s="9">
        <v>0</v>
      </c>
      <c r="C11" s="9">
        <v>0</v>
      </c>
      <c r="D11" s="11" t="s">
        <v>15</v>
      </c>
      <c r="E11" s="9">
        <v>0</v>
      </c>
      <c r="F11" s="9">
        <v>0</v>
      </c>
    </row>
    <row r="12" spans="1:6" ht="22.5" x14ac:dyDescent="0.2">
      <c r="A12" s="10" t="s">
        <v>16</v>
      </c>
      <c r="B12" s="22">
        <f>[1]!'@CTA[1-1-1-6,F,#4]'</f>
        <v>206080.6</v>
      </c>
      <c r="C12" s="22">
        <f>[1]!'@CTA[1-1-1-6,F,#4]{1216}'</f>
        <v>206080.6</v>
      </c>
      <c r="D12" s="11" t="s">
        <v>17</v>
      </c>
      <c r="E12" s="9">
        <v>0</v>
      </c>
      <c r="F12" s="9">
        <v>0</v>
      </c>
    </row>
    <row r="13" spans="1:6" x14ac:dyDescent="0.2">
      <c r="A13" s="10" t="s">
        <v>18</v>
      </c>
      <c r="B13" s="9">
        <v>0</v>
      </c>
      <c r="C13" s="9">
        <v>0</v>
      </c>
      <c r="D13" s="11" t="s">
        <v>19</v>
      </c>
      <c r="E13" s="22">
        <f>[1]!'@CTA[2-1-1-7,F,#4]'</f>
        <v>212868.81999999797</v>
      </c>
      <c r="F13" s="22">
        <f>[1]!'@CTA[2-1-1-7,F,#4]{1216}'</f>
        <v>189015.9399999989</v>
      </c>
    </row>
    <row r="14" spans="1:6" x14ac:dyDescent="0.2">
      <c r="A14" s="3" t="s">
        <v>20</v>
      </c>
      <c r="B14" s="9">
        <f>SUM(B15:B21)</f>
        <v>5033822.8000000073</v>
      </c>
      <c r="C14" s="9">
        <f>SUM(C15:C21)</f>
        <v>4113064.040000007</v>
      </c>
      <c r="D14" s="11" t="s">
        <v>21</v>
      </c>
      <c r="E14" s="9">
        <v>0</v>
      </c>
      <c r="F14" s="9">
        <v>0</v>
      </c>
    </row>
    <row r="15" spans="1:6" x14ac:dyDescent="0.2">
      <c r="A15" s="10" t="s">
        <v>22</v>
      </c>
      <c r="B15" s="9">
        <v>0</v>
      </c>
      <c r="C15" s="9">
        <v>0</v>
      </c>
      <c r="D15" s="11" t="s">
        <v>23</v>
      </c>
      <c r="E15" s="9">
        <v>0</v>
      </c>
      <c r="F15" s="9">
        <v>0</v>
      </c>
    </row>
    <row r="16" spans="1:6" x14ac:dyDescent="0.2">
      <c r="A16" s="10" t="s">
        <v>24</v>
      </c>
      <c r="B16" s="22">
        <f>[1]!'@CTA[1-1-2-2,F,#4]'</f>
        <v>4785909.8500000071</v>
      </c>
      <c r="C16" s="22">
        <f>[1]!'@CTA[1-1-2-2,F,#4]{1216}'</f>
        <v>4108691.2100000065</v>
      </c>
      <c r="D16" s="5" t="s">
        <v>25</v>
      </c>
      <c r="E16" s="7">
        <f>SUM(E17:E19)</f>
        <v>0</v>
      </c>
      <c r="F16" s="7">
        <f>SUM(F17:F19)</f>
        <v>0</v>
      </c>
    </row>
    <row r="17" spans="1:6" x14ac:dyDescent="0.2">
      <c r="A17" s="10" t="s">
        <v>26</v>
      </c>
      <c r="B17" s="22">
        <f>[1]!'@CTA[1-1-2-3,F,#4]'</f>
        <v>247913.63</v>
      </c>
      <c r="C17" s="22">
        <f>[1]!'@CTA[1-1-2-3,F,#4]{1216}'</f>
        <v>4373.5100000000239</v>
      </c>
      <c r="D17" s="11" t="s">
        <v>27</v>
      </c>
      <c r="E17" s="9">
        <v>0</v>
      </c>
      <c r="F17" s="9">
        <v>0</v>
      </c>
    </row>
    <row r="18" spans="1:6" ht="13.5" customHeight="1" x14ac:dyDescent="0.2">
      <c r="A18" s="10" t="s">
        <v>28</v>
      </c>
      <c r="B18" s="22">
        <f>[1]!'@CTA[1-1-2-4,F,#4]'</f>
        <v>-0.67999999970197678</v>
      </c>
      <c r="C18" s="22">
        <f>[1]!'@CTA[1-1-2-4,F,#4]{1216}'</f>
        <v>-0.67999999970197678</v>
      </c>
      <c r="D18" s="11" t="s">
        <v>29</v>
      </c>
      <c r="E18" s="9">
        <v>0</v>
      </c>
      <c r="F18" s="9">
        <v>0</v>
      </c>
    </row>
    <row r="19" spans="1:6" x14ac:dyDescent="0.2">
      <c r="A19" s="10" t="s">
        <v>30</v>
      </c>
      <c r="B19" s="9">
        <v>0</v>
      </c>
      <c r="C19" s="9">
        <v>0</v>
      </c>
      <c r="D19" s="11" t="s">
        <v>31</v>
      </c>
      <c r="E19" s="9">
        <v>0</v>
      </c>
      <c r="F19" s="9">
        <v>0</v>
      </c>
    </row>
    <row r="20" spans="1:6" x14ac:dyDescent="0.2">
      <c r="A20" s="10" t="s">
        <v>32</v>
      </c>
      <c r="B20" s="9">
        <v>0</v>
      </c>
      <c r="C20" s="9">
        <v>0</v>
      </c>
      <c r="D20" s="5" t="s">
        <v>33</v>
      </c>
      <c r="E20" s="7">
        <f>SUM(E21:E22)</f>
        <v>0</v>
      </c>
      <c r="F20" s="7">
        <f>SUM(F21:F22)</f>
        <v>0</v>
      </c>
    </row>
    <row r="21" spans="1:6" x14ac:dyDescent="0.2">
      <c r="A21" s="10" t="s">
        <v>34</v>
      </c>
      <c r="B21" s="9">
        <v>0</v>
      </c>
      <c r="C21" s="9">
        <v>0</v>
      </c>
      <c r="D21" s="11" t="s">
        <v>35</v>
      </c>
      <c r="E21" s="9">
        <v>0</v>
      </c>
      <c r="F21" s="9">
        <v>0</v>
      </c>
    </row>
    <row r="22" spans="1:6" x14ac:dyDescent="0.2">
      <c r="A22" s="3" t="s">
        <v>36</v>
      </c>
      <c r="B22" s="7">
        <f>SUM(B23:B27)</f>
        <v>521959.40999999986</v>
      </c>
      <c r="C22" s="7">
        <f>SUM(C23:C27)</f>
        <v>31610.000000000007</v>
      </c>
      <c r="D22" s="11" t="s">
        <v>37</v>
      </c>
      <c r="E22" s="9">
        <v>0</v>
      </c>
      <c r="F22" s="9">
        <v>0</v>
      </c>
    </row>
    <row r="23" spans="1:6" ht="22.5" x14ac:dyDescent="0.2">
      <c r="A23" s="10" t="s">
        <v>38</v>
      </c>
      <c r="B23" s="22">
        <f>[1]!'@CTA[1-1-3-1,F,#4]'</f>
        <v>521959.40999999986</v>
      </c>
      <c r="C23" s="22">
        <f>[1]!'@CTA[1-1-3-1,F,#4]{1216}'</f>
        <v>31610.000000000007</v>
      </c>
      <c r="D23" s="5" t="s">
        <v>39</v>
      </c>
      <c r="E23" s="9">
        <v>0</v>
      </c>
      <c r="F23" s="9">
        <v>0</v>
      </c>
    </row>
    <row r="24" spans="1:6" ht="22.5" x14ac:dyDescent="0.2">
      <c r="A24" s="10" t="s">
        <v>40</v>
      </c>
      <c r="B24" s="9">
        <v>0</v>
      </c>
      <c r="C24" s="9">
        <v>0</v>
      </c>
      <c r="D24" s="5" t="s">
        <v>41</v>
      </c>
      <c r="E24" s="7">
        <f>SUM(E25:E27)</f>
        <v>0</v>
      </c>
      <c r="F24" s="7">
        <f>SUM(F25:F27)</f>
        <v>0</v>
      </c>
    </row>
    <row r="25" spans="1:6" ht="22.5" x14ac:dyDescent="0.2">
      <c r="A25" s="10" t="s">
        <v>42</v>
      </c>
      <c r="B25" s="9">
        <v>0</v>
      </c>
      <c r="C25" s="9">
        <v>0</v>
      </c>
      <c r="D25" s="11" t="s">
        <v>43</v>
      </c>
      <c r="E25" s="9">
        <v>0</v>
      </c>
      <c r="F25" s="9">
        <v>0</v>
      </c>
    </row>
    <row r="26" spans="1:6" x14ac:dyDescent="0.2">
      <c r="A26" s="10" t="s">
        <v>44</v>
      </c>
      <c r="B26" s="9">
        <v>0</v>
      </c>
      <c r="C26" s="9">
        <v>0</v>
      </c>
      <c r="D26" s="11" t="s">
        <v>45</v>
      </c>
      <c r="E26" s="9">
        <v>0</v>
      </c>
      <c r="F26" s="9">
        <v>0</v>
      </c>
    </row>
    <row r="27" spans="1:6" x14ac:dyDescent="0.2">
      <c r="A27" s="10" t="s">
        <v>46</v>
      </c>
      <c r="B27" s="9">
        <v>0</v>
      </c>
      <c r="C27" s="9">
        <v>0</v>
      </c>
      <c r="D27" s="11" t="s">
        <v>47</v>
      </c>
      <c r="E27" s="9">
        <v>0</v>
      </c>
      <c r="F27" s="9">
        <v>0</v>
      </c>
    </row>
    <row r="28" spans="1:6" ht="22.5" x14ac:dyDescent="0.2">
      <c r="A28" s="3" t="s">
        <v>48</v>
      </c>
      <c r="B28" s="7">
        <f>SUM(B29:B33)</f>
        <v>0</v>
      </c>
      <c r="C28" s="7">
        <f>SUM(C29:C33)</f>
        <v>0</v>
      </c>
      <c r="D28" s="5" t="s">
        <v>49</v>
      </c>
      <c r="E28" s="7">
        <f>SUM(E29:E34)</f>
        <v>206080.6</v>
      </c>
      <c r="F28" s="7">
        <f>SUM(F29:F34)</f>
        <v>206080.6</v>
      </c>
    </row>
    <row r="29" spans="1:6" x14ac:dyDescent="0.2">
      <c r="A29" s="10" t="s">
        <v>50</v>
      </c>
      <c r="B29" s="9">
        <v>0</v>
      </c>
      <c r="C29" s="9">
        <v>0</v>
      </c>
      <c r="D29" s="11" t="s">
        <v>51</v>
      </c>
      <c r="E29" s="9">
        <v>0</v>
      </c>
      <c r="F29" s="9">
        <v>0</v>
      </c>
    </row>
    <row r="30" spans="1:6" x14ac:dyDescent="0.2">
      <c r="A30" s="10" t="s">
        <v>52</v>
      </c>
      <c r="B30" s="9">
        <v>0</v>
      </c>
      <c r="C30" s="9">
        <v>0</v>
      </c>
      <c r="D30" s="11" t="s">
        <v>53</v>
      </c>
      <c r="E30" s="9">
        <v>0</v>
      </c>
      <c r="F30" s="9">
        <v>0</v>
      </c>
    </row>
    <row r="31" spans="1:6" x14ac:dyDescent="0.2">
      <c r="A31" s="10" t="s">
        <v>54</v>
      </c>
      <c r="B31" s="9">
        <v>0</v>
      </c>
      <c r="C31" s="9">
        <v>0</v>
      </c>
      <c r="D31" s="11" t="s">
        <v>55</v>
      </c>
      <c r="E31" s="9">
        <v>0</v>
      </c>
      <c r="F31" s="9">
        <v>0</v>
      </c>
    </row>
    <row r="32" spans="1:6" x14ac:dyDescent="0.2">
      <c r="A32" s="10" t="s">
        <v>56</v>
      </c>
      <c r="B32" s="9">
        <v>0</v>
      </c>
      <c r="C32" s="9">
        <v>0</v>
      </c>
      <c r="D32" s="11" t="s">
        <v>57</v>
      </c>
      <c r="E32" s="9">
        <v>0</v>
      </c>
      <c r="F32" s="9">
        <v>0</v>
      </c>
    </row>
    <row r="33" spans="1:6" x14ac:dyDescent="0.2">
      <c r="A33" s="10" t="s">
        <v>58</v>
      </c>
      <c r="B33" s="9">
        <v>0</v>
      </c>
      <c r="C33" s="9">
        <v>0</v>
      </c>
      <c r="D33" s="11" t="s">
        <v>59</v>
      </c>
      <c r="E33" s="22">
        <f>[1]!'@CTA[2-1-6-0,F,#4]'</f>
        <v>206080.6</v>
      </c>
      <c r="F33" s="22">
        <f>[1]!'@CTA[2-1-6-0,F,#4]{1216}'</f>
        <v>206080.6</v>
      </c>
    </row>
    <row r="34" spans="1:6" x14ac:dyDescent="0.2">
      <c r="A34" s="3" t="s">
        <v>60</v>
      </c>
      <c r="B34" s="23">
        <f>[1]!'@CTA[1-1-5-0,F,#4]'</f>
        <v>1075445.0200000016</v>
      </c>
      <c r="C34" s="23">
        <f>[1]!'@CTA[1-1-5-0,F,#4]{1216}'</f>
        <v>1167790.5200000021</v>
      </c>
      <c r="D34" s="11" t="s">
        <v>61</v>
      </c>
      <c r="E34" s="9"/>
      <c r="F34" s="9"/>
    </row>
    <row r="35" spans="1:6" x14ac:dyDescent="0.2">
      <c r="A35" s="3" t="s">
        <v>62</v>
      </c>
      <c r="B35" s="7">
        <f>SUM(B36:B37)</f>
        <v>0</v>
      </c>
      <c r="C35" s="7">
        <f>SUM(C36:C37)</f>
        <v>0</v>
      </c>
      <c r="D35" s="5" t="s">
        <v>63</v>
      </c>
      <c r="E35" s="7">
        <f>SUM(E36:E38)</f>
        <v>0</v>
      </c>
      <c r="F35" s="7">
        <f>SUM(F36:F38)</f>
        <v>0</v>
      </c>
    </row>
    <row r="36" spans="1:6" ht="22.5" x14ac:dyDescent="0.2">
      <c r="A36" s="10" t="s">
        <v>64</v>
      </c>
      <c r="B36" s="9">
        <v>0</v>
      </c>
      <c r="C36" s="9">
        <v>0</v>
      </c>
      <c r="D36" s="11" t="s">
        <v>65</v>
      </c>
      <c r="E36" s="9">
        <v>0</v>
      </c>
      <c r="F36" s="9">
        <v>0</v>
      </c>
    </row>
    <row r="37" spans="1:6" x14ac:dyDescent="0.2">
      <c r="A37" s="10" t="s">
        <v>66</v>
      </c>
      <c r="B37" s="9">
        <v>0</v>
      </c>
      <c r="C37" s="9">
        <v>0</v>
      </c>
      <c r="D37" s="11" t="s">
        <v>67</v>
      </c>
      <c r="E37" s="9">
        <v>0</v>
      </c>
      <c r="F37" s="9">
        <v>0</v>
      </c>
    </row>
    <row r="38" spans="1:6" x14ac:dyDescent="0.2">
      <c r="A38" s="3" t="s">
        <v>68</v>
      </c>
      <c r="B38" s="7">
        <f>SUM(B39:B42)</f>
        <v>0</v>
      </c>
      <c r="C38" s="7">
        <f>SUM(C39:C42)</f>
        <v>0</v>
      </c>
      <c r="D38" s="11" t="s">
        <v>69</v>
      </c>
      <c r="E38" s="9">
        <v>0</v>
      </c>
      <c r="F38" s="9">
        <v>0</v>
      </c>
    </row>
    <row r="39" spans="1:6" x14ac:dyDescent="0.2">
      <c r="A39" s="10" t="s">
        <v>70</v>
      </c>
      <c r="B39" s="9">
        <v>0</v>
      </c>
      <c r="C39" s="9">
        <v>0</v>
      </c>
      <c r="D39" s="5" t="s">
        <v>71</v>
      </c>
      <c r="E39" s="7">
        <f>SUM(E40:E42)</f>
        <v>-0.67999999970197678</v>
      </c>
      <c r="F39" s="7">
        <f>SUM(F40:F42)</f>
        <v>-0.67999999970197678</v>
      </c>
    </row>
    <row r="40" spans="1:6" x14ac:dyDescent="0.2">
      <c r="A40" s="10" t="s">
        <v>72</v>
      </c>
      <c r="B40" s="9">
        <v>0</v>
      </c>
      <c r="C40" s="9">
        <v>0</v>
      </c>
      <c r="D40" s="11" t="s">
        <v>73</v>
      </c>
      <c r="E40" s="9">
        <v>0</v>
      </c>
      <c r="F40" s="9">
        <v>0</v>
      </c>
    </row>
    <row r="41" spans="1:6" ht="22.5" x14ac:dyDescent="0.2">
      <c r="A41" s="10" t="s">
        <v>74</v>
      </c>
      <c r="B41" s="9">
        <v>0</v>
      </c>
      <c r="C41" s="9">
        <v>0</v>
      </c>
      <c r="D41" s="11" t="s">
        <v>75</v>
      </c>
      <c r="E41" s="9">
        <v>0</v>
      </c>
      <c r="F41" s="9">
        <v>0</v>
      </c>
    </row>
    <row r="42" spans="1:6" x14ac:dyDescent="0.2">
      <c r="A42" s="10" t="s">
        <v>76</v>
      </c>
      <c r="B42" s="9">
        <v>0</v>
      </c>
      <c r="C42" s="9">
        <v>0</v>
      </c>
      <c r="D42" s="11" t="s">
        <v>77</v>
      </c>
      <c r="E42" s="22">
        <f>[1]!'@CTA[2-1-9-0,F,#4]'</f>
        <v>-0.67999999970197678</v>
      </c>
      <c r="F42" s="22">
        <f>[1]!'@CTA[2-1-9-0,F,#4]{1216}'</f>
        <v>-0.67999999970197678</v>
      </c>
    </row>
    <row r="43" spans="1:6" x14ac:dyDescent="0.2">
      <c r="A43" s="3"/>
      <c r="B43" s="9"/>
      <c r="C43" s="9"/>
      <c r="D43" s="5"/>
      <c r="E43" s="9"/>
      <c r="F43" s="9"/>
    </row>
    <row r="44" spans="1:6" x14ac:dyDescent="0.2">
      <c r="A44" s="6" t="s">
        <v>78</v>
      </c>
      <c r="B44" s="7">
        <f>B6+B14+B22+B28+B34+B35+B38</f>
        <v>30084693.839999996</v>
      </c>
      <c r="C44" s="7">
        <f>C6+C14+C22+C28+C34+C35+C38</f>
        <v>33175360.210000001</v>
      </c>
      <c r="D44" s="8" t="s">
        <v>79</v>
      </c>
      <c r="E44" s="7">
        <f>E6+E16+E20+E23+E24+E28+E35+E39</f>
        <v>5295957.6499999985</v>
      </c>
      <c r="F44" s="7">
        <f>F6+F16+F20+F23+F24+F28+F35+F39</f>
        <v>1382547.1000000029</v>
      </c>
    </row>
    <row r="45" spans="1:6" x14ac:dyDescent="0.2">
      <c r="A45" s="6"/>
      <c r="B45" s="9"/>
      <c r="C45" s="9"/>
      <c r="D45" s="8"/>
      <c r="E45" s="9"/>
      <c r="F45" s="9"/>
    </row>
    <row r="46" spans="1:6" x14ac:dyDescent="0.2">
      <c r="A46" s="12" t="s">
        <v>80</v>
      </c>
      <c r="B46" s="9"/>
      <c r="C46" s="9"/>
      <c r="D46" s="8" t="s">
        <v>81</v>
      </c>
      <c r="E46" s="9"/>
      <c r="F46" s="9"/>
    </row>
    <row r="47" spans="1:6" x14ac:dyDescent="0.2">
      <c r="A47" s="13" t="s">
        <v>82</v>
      </c>
      <c r="B47" s="9">
        <v>0</v>
      </c>
      <c r="C47" s="9">
        <v>0</v>
      </c>
      <c r="D47" s="5" t="s">
        <v>83</v>
      </c>
      <c r="E47" s="22">
        <f>[1]!'@CTA[2-2-1-0,F,#4]'</f>
        <v>1.0000000009313226E-2</v>
      </c>
      <c r="F47" s="22">
        <f>[1]!'@CTA[2-2-1-0,F,#4]{1216}'</f>
        <v>1.0000000009313226E-2</v>
      </c>
    </row>
    <row r="48" spans="1:6" x14ac:dyDescent="0.2">
      <c r="A48" s="13" t="s">
        <v>84</v>
      </c>
      <c r="B48" s="9">
        <v>0</v>
      </c>
      <c r="C48" s="9">
        <v>0</v>
      </c>
      <c r="D48" s="5" t="s">
        <v>85</v>
      </c>
      <c r="E48" s="9">
        <v>0</v>
      </c>
      <c r="F48" s="9">
        <v>0</v>
      </c>
    </row>
    <row r="49" spans="1:6" x14ac:dyDescent="0.2">
      <c r="A49" s="13" t="s">
        <v>86</v>
      </c>
      <c r="B49" s="22">
        <f>[1]!'@CTA[1-2-3-0,F,#4]'</f>
        <v>120834616.23</v>
      </c>
      <c r="C49" s="22">
        <f>[1]!'@CTA[1-2-3-0,F,#4]{1216}'</f>
        <v>104721897.70999998</v>
      </c>
      <c r="D49" s="5" t="s">
        <v>87</v>
      </c>
      <c r="E49" s="9">
        <v>0</v>
      </c>
      <c r="F49" s="9">
        <v>0</v>
      </c>
    </row>
    <row r="50" spans="1:6" x14ac:dyDescent="0.2">
      <c r="A50" s="13" t="s">
        <v>88</v>
      </c>
      <c r="B50" s="22">
        <f>[1]!'@CTA[1-2-4-0,F,#4]'</f>
        <v>14726294.850000003</v>
      </c>
      <c r="C50" s="22">
        <f>[1]!'@CTA[1-2-4-0,F,#4]{1216}'</f>
        <v>9002788.200000003</v>
      </c>
      <c r="D50" s="5" t="s">
        <v>89</v>
      </c>
      <c r="E50" s="9">
        <v>0</v>
      </c>
      <c r="F50" s="9">
        <v>0</v>
      </c>
    </row>
    <row r="51" spans="1:6" ht="12.75" customHeight="1" x14ac:dyDescent="0.2">
      <c r="A51" s="13" t="s">
        <v>90</v>
      </c>
      <c r="B51" s="22">
        <f>[1]!'@CTA[1-2-5-0,F,#4]'</f>
        <v>5400429.7700000005</v>
      </c>
      <c r="C51" s="22">
        <f>[1]!'@CTA[1-2-5-0,F,#4]{1216}'</f>
        <v>5393728.04</v>
      </c>
      <c r="D51" s="5" t="s">
        <v>91</v>
      </c>
      <c r="E51" s="9">
        <v>0</v>
      </c>
      <c r="F51" s="9">
        <v>0</v>
      </c>
    </row>
    <row r="52" spans="1:6" x14ac:dyDescent="0.2">
      <c r="A52" s="13" t="s">
        <v>92</v>
      </c>
      <c r="B52" s="22">
        <f>-[1]!'@CTA[1-2-6-0,F,#4]'</f>
        <v>-42082541.360000007</v>
      </c>
      <c r="C52" s="22">
        <f>-[1]!'@CTA[1-2-6-0,F,#4]{1216}'</f>
        <v>-40496364.450000003</v>
      </c>
      <c r="D52" s="5" t="s">
        <v>93</v>
      </c>
      <c r="E52" s="9">
        <v>0</v>
      </c>
      <c r="F52" s="9">
        <v>0</v>
      </c>
    </row>
    <row r="53" spans="1:6" x14ac:dyDescent="0.2">
      <c r="A53" s="13" t="s">
        <v>94</v>
      </c>
      <c r="B53" s="22">
        <f>[1]!'@CTA[1-2-7-0,F,#4]'</f>
        <v>152721.62999999948</v>
      </c>
      <c r="C53" s="22">
        <f>[1]!'@CTA[1-2-7-0,F,#4]{1216}'</f>
        <v>165718.34999999951</v>
      </c>
      <c r="D53" s="8"/>
      <c r="E53" s="9"/>
      <c r="F53" s="9"/>
    </row>
    <row r="54" spans="1:6" x14ac:dyDescent="0.2">
      <c r="A54" s="13" t="s">
        <v>95</v>
      </c>
      <c r="B54" s="9">
        <v>0</v>
      </c>
      <c r="C54" s="9">
        <v>0</v>
      </c>
      <c r="D54" s="8" t="s">
        <v>96</v>
      </c>
      <c r="E54" s="7">
        <f>SUM(E47:E52)</f>
        <v>1.0000000009313226E-2</v>
      </c>
      <c r="F54" s="7">
        <f>SUM(F47:F52)</f>
        <v>1.0000000009313226E-2</v>
      </c>
    </row>
    <row r="55" spans="1:6" x14ac:dyDescent="0.2">
      <c r="A55" s="13" t="s">
        <v>97</v>
      </c>
      <c r="B55" s="9">
        <v>0</v>
      </c>
      <c r="C55" s="9">
        <v>0</v>
      </c>
      <c r="D55" s="14"/>
      <c r="E55" s="9"/>
      <c r="F55" s="9"/>
    </row>
    <row r="56" spans="1:6" x14ac:dyDescent="0.2">
      <c r="A56" s="13"/>
      <c r="B56" s="9"/>
      <c r="C56" s="9"/>
      <c r="D56" s="8" t="s">
        <v>98</v>
      </c>
      <c r="E56" s="7">
        <f>E44+E54</f>
        <v>5295957.6599999983</v>
      </c>
      <c r="F56" s="7">
        <f>F44+F54</f>
        <v>1382547.1100000029</v>
      </c>
    </row>
    <row r="57" spans="1:6" x14ac:dyDescent="0.2">
      <c r="A57" s="12" t="s">
        <v>99</v>
      </c>
      <c r="B57" s="7">
        <f>SUM(B47:B55)</f>
        <v>99031521.120000005</v>
      </c>
      <c r="C57" s="7">
        <f>SUM(C47:C55)</f>
        <v>78787767.849999979</v>
      </c>
      <c r="D57" s="5"/>
      <c r="E57" s="9"/>
      <c r="F57" s="9"/>
    </row>
    <row r="58" spans="1:6" x14ac:dyDescent="0.2">
      <c r="A58" s="13"/>
      <c r="B58" s="9"/>
      <c r="C58" s="9"/>
      <c r="D58" s="8" t="s">
        <v>100</v>
      </c>
      <c r="E58" s="9"/>
      <c r="F58" s="9"/>
    </row>
    <row r="59" spans="1:6" x14ac:dyDescent="0.2">
      <c r="A59" s="12" t="s">
        <v>101</v>
      </c>
      <c r="B59" s="7">
        <f>B44+B57</f>
        <v>129116214.96000001</v>
      </c>
      <c r="C59" s="7">
        <f>C44+C57</f>
        <v>111963128.05999997</v>
      </c>
      <c r="D59" s="8"/>
      <c r="E59" s="9"/>
      <c r="F59" s="9"/>
    </row>
    <row r="60" spans="1:6" x14ac:dyDescent="0.2">
      <c r="A60" s="13"/>
      <c r="B60" s="9"/>
      <c r="C60" s="9"/>
      <c r="D60" s="8" t="s">
        <v>102</v>
      </c>
      <c r="E60" s="7">
        <f>SUM(E61:E63)</f>
        <v>50639873.110000007</v>
      </c>
      <c r="F60" s="7">
        <f>SUM(F61:F63)</f>
        <v>48210555.74000001</v>
      </c>
    </row>
    <row r="61" spans="1:6" x14ac:dyDescent="0.2">
      <c r="A61" s="13"/>
      <c r="B61" s="9"/>
      <c r="C61" s="9"/>
      <c r="D61" s="5" t="s">
        <v>103</v>
      </c>
      <c r="E61" s="22">
        <f>[1]!'@CTA[3-1-1-0,F,#4]'</f>
        <v>50639873.110000007</v>
      </c>
      <c r="F61" s="22">
        <f>[1]!'@CTA[3-1-1-0,F,#4]{1216}'</f>
        <v>48210555.74000001</v>
      </c>
    </row>
    <row r="62" spans="1:6" x14ac:dyDescent="0.2">
      <c r="A62" s="13"/>
      <c r="B62" s="9"/>
      <c r="C62" s="9"/>
      <c r="D62" s="5" t="s">
        <v>104</v>
      </c>
      <c r="E62" s="9">
        <v>0</v>
      </c>
      <c r="F62" s="9">
        <v>0</v>
      </c>
    </row>
    <row r="63" spans="1:6" x14ac:dyDescent="0.2">
      <c r="A63" s="13"/>
      <c r="B63" s="9"/>
      <c r="C63" s="9"/>
      <c r="D63" s="5" t="s">
        <v>105</v>
      </c>
      <c r="E63" s="9">
        <v>0</v>
      </c>
      <c r="F63" s="9">
        <v>0</v>
      </c>
    </row>
    <row r="64" spans="1:6" x14ac:dyDescent="0.2">
      <c r="A64" s="13"/>
      <c r="B64" s="9"/>
      <c r="C64" s="9"/>
      <c r="D64" s="5"/>
      <c r="E64" s="9"/>
      <c r="F64" s="9"/>
    </row>
    <row r="65" spans="1:6" x14ac:dyDescent="0.2">
      <c r="A65" s="13"/>
      <c r="B65" s="9"/>
      <c r="C65" s="9"/>
      <c r="D65" s="8" t="s">
        <v>106</v>
      </c>
      <c r="E65" s="7">
        <f>SUM(E66:E70)</f>
        <v>73180384.190000042</v>
      </c>
      <c r="F65" s="7">
        <f>SUM(F66:F70)</f>
        <v>62370025.210000016</v>
      </c>
    </row>
    <row r="66" spans="1:6" x14ac:dyDescent="0.2">
      <c r="A66" s="13"/>
      <c r="B66" s="9"/>
      <c r="C66" s="9"/>
      <c r="D66" s="5" t="s">
        <v>107</v>
      </c>
      <c r="E66" s="24">
        <f>[1]!'@CTA[4,F,#1]'-[1]!'@CTA[5,F,#1]'</f>
        <v>10810358.980000038</v>
      </c>
      <c r="F66" s="24">
        <f>[1]!'@CTA[4,F,#1]{1216}'-[1]!'@CTA[5,F,#1]{1216}'</f>
        <v>10638094.99000001</v>
      </c>
    </row>
    <row r="67" spans="1:6" x14ac:dyDescent="0.2">
      <c r="A67" s="13"/>
      <c r="B67" s="9"/>
      <c r="C67" s="9"/>
      <c r="D67" s="5" t="s">
        <v>108</v>
      </c>
      <c r="E67" s="22">
        <f>[1]!'@CTA[3-2-2-0,F,#4]'</f>
        <v>62370025.210000008</v>
      </c>
      <c r="F67" s="22">
        <f>[1]!'@CTA[3-2-2-0,F,#4]{1216}'</f>
        <v>51731930.220000006</v>
      </c>
    </row>
    <row r="68" spans="1:6" x14ac:dyDescent="0.2">
      <c r="A68" s="13"/>
      <c r="B68" s="9"/>
      <c r="C68" s="9"/>
      <c r="D68" s="5" t="s">
        <v>109</v>
      </c>
      <c r="E68" s="9">
        <v>0</v>
      </c>
      <c r="F68" s="9">
        <v>0</v>
      </c>
    </row>
    <row r="69" spans="1:6" x14ac:dyDescent="0.2">
      <c r="A69" s="13"/>
      <c r="B69" s="9"/>
      <c r="C69" s="9"/>
      <c r="D69" s="5" t="s">
        <v>110</v>
      </c>
      <c r="E69" s="9">
        <v>0</v>
      </c>
      <c r="F69" s="9">
        <v>0</v>
      </c>
    </row>
    <row r="70" spans="1:6" x14ac:dyDescent="0.2">
      <c r="A70" s="13"/>
      <c r="B70" s="9"/>
      <c r="C70" s="9"/>
      <c r="D70" s="5" t="s">
        <v>111</v>
      </c>
      <c r="E70" s="9">
        <v>0</v>
      </c>
      <c r="F70" s="9">
        <v>0</v>
      </c>
    </row>
    <row r="71" spans="1:6" x14ac:dyDescent="0.2">
      <c r="A71" s="13"/>
      <c r="B71" s="9"/>
      <c r="C71" s="9"/>
      <c r="D71" s="5"/>
      <c r="E71" s="9"/>
      <c r="F71" s="9"/>
    </row>
    <row r="72" spans="1:6" ht="22.5" x14ac:dyDescent="0.2">
      <c r="A72" s="13"/>
      <c r="B72" s="9"/>
      <c r="C72" s="9"/>
      <c r="D72" s="8" t="s">
        <v>112</v>
      </c>
      <c r="E72" s="9">
        <f>SUM(E73:E74)</f>
        <v>0</v>
      </c>
      <c r="F72" s="9">
        <f>SUM(F73:F74)</f>
        <v>0</v>
      </c>
    </row>
    <row r="73" spans="1:6" x14ac:dyDescent="0.2">
      <c r="A73" s="13"/>
      <c r="B73" s="9"/>
      <c r="C73" s="9"/>
      <c r="D73" s="5" t="s">
        <v>113</v>
      </c>
      <c r="E73" s="9"/>
      <c r="F73" s="9"/>
    </row>
    <row r="74" spans="1:6" x14ac:dyDescent="0.2">
      <c r="A74" s="13"/>
      <c r="B74" s="9"/>
      <c r="C74" s="9"/>
      <c r="D74" s="5" t="s">
        <v>114</v>
      </c>
      <c r="E74" s="9"/>
      <c r="F74" s="9"/>
    </row>
    <row r="75" spans="1:6" x14ac:dyDescent="0.2">
      <c r="A75" s="13"/>
      <c r="B75" s="9"/>
      <c r="C75" s="9"/>
      <c r="D75" s="5"/>
      <c r="E75" s="9"/>
      <c r="F75" s="9"/>
    </row>
    <row r="76" spans="1:6" x14ac:dyDescent="0.2">
      <c r="A76" s="13"/>
      <c r="B76" s="9"/>
      <c r="C76" s="9"/>
      <c r="D76" s="8" t="s">
        <v>115</v>
      </c>
      <c r="E76" s="7">
        <f>E60+E65+E72</f>
        <v>123820257.30000004</v>
      </c>
      <c r="F76" s="7">
        <f>F60+F65+F72</f>
        <v>110580580.95000002</v>
      </c>
    </row>
    <row r="77" spans="1:6" x14ac:dyDescent="0.2">
      <c r="A77" s="13"/>
      <c r="B77" s="9"/>
      <c r="C77" s="9"/>
      <c r="D77" s="5"/>
      <c r="E77" s="9"/>
      <c r="F77" s="9"/>
    </row>
    <row r="78" spans="1:6" x14ac:dyDescent="0.2">
      <c r="A78" s="13"/>
      <c r="B78" s="9"/>
      <c r="C78" s="9"/>
      <c r="D78" s="8" t="s">
        <v>116</v>
      </c>
      <c r="E78" s="7">
        <f>E56+E76</f>
        <v>129116214.96000004</v>
      </c>
      <c r="F78" s="7">
        <f>F56+F76</f>
        <v>111963128.06000002</v>
      </c>
    </row>
    <row r="79" spans="1:6" x14ac:dyDescent="0.2">
      <c r="A79" s="15"/>
      <c r="B79" s="16"/>
      <c r="C79" s="16"/>
      <c r="D79" s="17"/>
      <c r="E79" s="16"/>
      <c r="F79" s="16"/>
    </row>
    <row r="81" spans="1:5" x14ac:dyDescent="0.2">
      <c r="A81" s="18" t="s">
        <v>124</v>
      </c>
      <c r="C81" s="18" t="s">
        <v>124</v>
      </c>
      <c r="E81" s="18" t="s">
        <v>126</v>
      </c>
    </row>
    <row r="82" spans="1:5" x14ac:dyDescent="0.2">
      <c r="A82" s="18" t="s">
        <v>119</v>
      </c>
      <c r="C82" s="18" t="s">
        <v>125</v>
      </c>
      <c r="E82" s="18" t="s">
        <v>122</v>
      </c>
    </row>
    <row r="83" spans="1:5" x14ac:dyDescent="0.2">
      <c r="A83" s="18" t="s">
        <v>120</v>
      </c>
      <c r="C83" s="18" t="s">
        <v>121</v>
      </c>
      <c r="E83" s="25" t="s">
        <v>123</v>
      </c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scale="73" fitToHeight="3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F1</vt:lpstr>
      <vt:lpstr>'F1'!Títulos_a_imprimir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2017-02-27T18:21:34Z</cp:lastPrinted>
  <dcterms:created xsi:type="dcterms:W3CDTF">2017-01-11T17:17:46Z</dcterms:created>
  <dcterms:modified xsi:type="dcterms:W3CDTF">2017-07-19T20:25:19Z</dcterms:modified>
</cp:coreProperties>
</file>